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HelpSiteContents\help_data\fortisoar\"/>
    </mc:Choice>
  </mc:AlternateContent>
  <bookViews>
    <workbookView xWindow="0" yWindow="0" windowWidth="19200" windowHeight="7190" firstSheet="2" activeTab="5"/>
  </bookViews>
  <sheets>
    <sheet name="Calculator_Sample" sheetId="1" state="hidden" r:id="rId1"/>
    <sheet name="Calculator" sheetId="2" state="hidden" r:id="rId2"/>
    <sheet name="Calc_Final" sheetId="3" r:id="rId3"/>
    <sheet name="Sizing Recommendation Details" sheetId="4" state="hidden" r:id="rId4"/>
    <sheet name="Sizing_Defaults_Old" sheetId="5" state="hidden" r:id="rId5"/>
    <sheet name="Sizing_Defaults" sheetId="6"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3" l="1"/>
  <c r="B15" i="3"/>
  <c r="B17" i="3"/>
  <c r="B18" i="3"/>
  <c r="B12" i="3"/>
  <c r="B18" i="2" l="1"/>
  <c r="B17" i="2"/>
  <c r="B16" i="2"/>
  <c r="B15" i="2"/>
  <c r="B12" i="2" l="1"/>
  <c r="B11" i="1" l="1"/>
  <c r="C5" i="1"/>
  <c r="C4" i="1"/>
  <c r="C3" i="1"/>
  <c r="C2" i="1"/>
  <c r="B12" i="1" l="1"/>
  <c r="B15" i="1"/>
  <c r="B14" i="1"/>
  <c r="B13" i="1"/>
</calcChain>
</file>

<file path=xl/sharedStrings.xml><?xml version="1.0" encoding="utf-8"?>
<sst xmlns="http://schemas.openxmlformats.org/spreadsheetml/2006/main" count="145" uniqueCount="108">
  <si>
    <t>Title</t>
  </si>
  <si>
    <t>Value</t>
  </si>
  <si>
    <t>Total Size in GB</t>
  </si>
  <si>
    <t>Average number of alerts/day</t>
  </si>
  <si>
    <t>Average number of playbooks run/day</t>
  </si>
  <si>
    <t>Playbook logs retention policy (recommended 2 Weeks)</t>
  </si>
  <si>
    <t>Audit logs retention policy (recommended 12 weeks)</t>
  </si>
  <si>
    <t>Recommended Hardware Configuration</t>
  </si>
  <si>
    <t>Proejcted Disk Consumption In GB After 1 Month</t>
  </si>
  <si>
    <t>Proejcted Disk Consumption In GB After 1 Year</t>
  </si>
  <si>
    <t>Proejcted Disk Consumption In GB After 5 Year</t>
  </si>
  <si>
    <t>Proejcted Disk Consumption In GB After 10 Year</t>
  </si>
  <si>
    <t>Inputs to the Calculator</t>
  </si>
  <si>
    <t>Key</t>
  </si>
  <si>
    <t>Defaults</t>
  </si>
  <si>
    <t>size  per alert(MB)</t>
  </si>
  <si>
    <t>size per playbook(KB)</t>
  </si>
  <si>
    <t>Playbook logs retention (in weeks)</t>
  </si>
  <si>
    <t xml:space="preserve">ES factor multiplier </t>
  </si>
  <si>
    <t>Audit logs retention policy (in weeks)</t>
  </si>
  <si>
    <t>audit log size per week (GB)</t>
  </si>
  <si>
    <t>Recommended Configuration</t>
  </si>
  <si>
    <t>Projected Disk Consumption:</t>
  </si>
  <si>
    <t>(in GB)</t>
  </si>
  <si>
    <t>After 1 Month</t>
  </si>
  <si>
    <t>After 1 Year</t>
  </si>
  <si>
    <t>After 5 Years</t>
  </si>
  <si>
    <t>After 10 Years</t>
  </si>
  <si>
    <t>Threat Intel Feeds Enabled</t>
  </si>
  <si>
    <t>No</t>
  </si>
  <si>
    <t>After 3 Years</t>
  </si>
  <si>
    <t>Inputs to the sizing calculator: </t>
  </si>
  <si>
    <t>Average number of alerts/day </t>
  </si>
  <si>
    <t>Average number of playbooks run/day </t>
  </si>
  <si>
    <t xml:space="preserve">Playbook logs retention policy in weeks (recommended 52 weeks) </t>
  </si>
  <si>
    <t xml:space="preserve">Audit logs retention policy in weeks (recommended 52 weeks) </t>
  </si>
  <si>
    <t>  </t>
  </si>
  <si>
    <t>Other defaults in the sizing calculator: </t>
  </si>
  <si>
    <t>Disk size computation: </t>
  </si>
  <si>
    <t xml:space="preserve">Primary Data: For every alert, the calculator considers 1 MB of primary data to be generated. This is an approximate number considering:
5 indicators extracted 
5 comments added, including 2 attached files approximately 400KB each 
If your investigation relies heavily on attached screenshots etc, or is primarily email ingestion with large images, you may consider doubling the disk size projections. 
Alternately, if the enrichment, investigation involves lesser objects to be created, the disk sizes used might be lesser. You may also refer to the test run results in the document below for disk usage with alerts having 4 small comments and 2 indicators attached. </t>
  </si>
  <si>
    <t>Audit Logs:</t>
  </si>
  <si>
    <r>
      <t> The calculator considers around </t>
    </r>
    <r>
      <rPr>
        <b/>
        <sz val="12"/>
        <color rgb="FF000000"/>
        <rFont val="Calibri"/>
      </rPr>
      <t>2 GB</t>
    </r>
    <r>
      <rPr>
        <sz val="12"/>
        <color rgb="FF000000"/>
        <rFont val="Calibri"/>
      </rPr>
      <t> to audit data to be generated </t>
    </r>
    <r>
      <rPr>
        <b/>
        <sz val="12"/>
        <color rgb="FF000000"/>
        <rFont val="Calibri"/>
      </rPr>
      <t>weekly</t>
    </r>
    <r>
      <rPr>
        <sz val="12"/>
        <color rgb="FF000000"/>
        <rFont val="Calibri"/>
      </rPr>
      <t>. </t>
    </r>
  </si>
  <si>
    <t>Workflow Logs:</t>
  </si>
  <si>
    <r>
      <t>The calculator considers logs of </t>
    </r>
    <r>
      <rPr>
        <b/>
        <sz val="12"/>
        <color rgb="FF000000"/>
        <rFont val="Calibri"/>
      </rPr>
      <t>20KB generated per playbook</t>
    </r>
    <r>
      <rPr>
        <sz val="12"/>
        <color rgb="FF000000"/>
        <rFont val="Calibri"/>
      </rPr>
      <t>. </t>
    </r>
  </si>
  <si>
    <t xml:space="preserve">Note: You may run the following command on your FortiSOAR instance (6.4.3 and higher) to confirm the database consumptions for your current data: 
csadm db --getsize 
</t>
  </si>
  <si>
    <t>CPU and Memory recommendation: </t>
  </si>
  <si>
    <t>        </t>
  </si>
  <si>
    <r>
      <t>Playbooks run/day</t>
    </r>
    <r>
      <rPr>
        <sz val="13"/>
        <rFont val="Calibri"/>
        <family val="2"/>
      </rPr>
      <t> </t>
    </r>
  </si>
  <si>
    <r>
      <t>Configuration</t>
    </r>
    <r>
      <rPr>
        <sz val="12"/>
        <rFont val="Calibri"/>
      </rPr>
      <t> </t>
    </r>
  </si>
  <si>
    <t>Upto 1000 </t>
  </si>
  <si>
    <t>16GB RAM, 4 core CPU </t>
  </si>
  <si>
    <t>1000 – 10,000 </t>
  </si>
  <si>
    <t>32GB RAM, 8 core CPU </t>
  </si>
  <si>
    <t>10,000 – 20,000 </t>
  </si>
  <si>
    <t>64GB RAM, 16 core CPU </t>
  </si>
  <si>
    <t>&gt; 20,000 </t>
  </si>
  <si>
    <t>Active Active HA cluster with 32GB RAM, 8 core CPU </t>
  </si>
  <si>
    <t xml:space="preserve"> Note:  These sizes are recommended keeping in mind long term sustenance and average workflow execution times of 15 seconds/workflow. 
Your environment may also have higher or lower scale limits based on the workflows runs. </t>
  </si>
  <si>
    <t>Name</t>
  </si>
  <si>
    <t>Group</t>
  </si>
  <si>
    <t>Average Size of 1 Alert (in MB)</t>
  </si>
  <si>
    <t>Average Record Sizes Considered:</t>
  </si>
  <si>
    <t>Average Size of 1 playbook logs (in KB)</t>
  </si>
  <si>
    <t>1 Alert (in MB)</t>
  </si>
  <si>
    <t xml:space="preserve">ES multiplier </t>
  </si>
  <si>
    <t>1 log (in KB)</t>
  </si>
  <si>
    <t>Average Audit Log Size for 1 week (in GB)</t>
  </si>
  <si>
    <t>Audit Logs for 1 week (in GB)</t>
  </si>
  <si>
    <t>System Configuration For Daily PB Count &lt; 1000</t>
  </si>
  <si>
    <t>16GB RAM 4 core CPU</t>
  </si>
  <si>
    <t>System Configuration For Daily PB Count &gt; 1000</t>
  </si>
  <si>
    <t>32GB RAM 8 core CPU</t>
  </si>
  <si>
    <t>System Configuration Recommendations Based on Daily PB Run Count:</t>
  </si>
  <si>
    <t>System Configuration For Daily PB Count &gt; 10000</t>
  </si>
  <si>
    <t>64GB RAM 16 core CPU</t>
  </si>
  <si>
    <t>Daily PB Runs &lt; 1000</t>
  </si>
  <si>
    <t>System Configuration For Daily PB Count &gt; 20000</t>
  </si>
  <si>
    <t>Active Active HA cluster with 32GB RAM 8 core CPU</t>
  </si>
  <si>
    <t>1000 &lt;= Daily PB Runs &lt; 10000</t>
  </si>
  <si>
    <t>1 Month to 1 Day</t>
  </si>
  <si>
    <t>10000 &lt; Daily PB Runs &lt; 20000</t>
  </si>
  <si>
    <t>1 Month to 1 Week</t>
  </si>
  <si>
    <t>Daily PB Runs &gt;= 20000</t>
  </si>
  <si>
    <t>1 Year to 1 Day</t>
  </si>
  <si>
    <t>1 Year to 1 Week</t>
  </si>
  <si>
    <t>Arithemetics</t>
  </si>
  <si>
    <t>5 Years to 1 Day</t>
  </si>
  <si>
    <t>No. of Days in 1 Month</t>
  </si>
  <si>
    <t>5 Years to 1 Week</t>
  </si>
  <si>
    <t>No. of Weeks in 1 Month</t>
  </si>
  <si>
    <t>10 Years to 1 Day</t>
  </si>
  <si>
    <t>No.....</t>
  </si>
  <si>
    <t>10 Years to 1 Week</t>
  </si>
  <si>
    <t>1 Week</t>
  </si>
  <si>
    <t>Disk Conversion Unit</t>
  </si>
  <si>
    <t>MBs in 1 GB</t>
  </si>
  <si>
    <t>KBs in 1 MB</t>
  </si>
  <si>
    <t>Average Record Sizes Considered</t>
  </si>
  <si>
    <t>1 Playbook log (in KB)</t>
  </si>
  <si>
    <t>Feed database size (For approx 500,000 feeds) (in GB)</t>
  </si>
  <si>
    <t>System Configuration Recommendations Based on Daily PB Run Coun</t>
  </si>
  <si>
    <t>1000 &lt;= Daily PB Runs &lt; 50000</t>
  </si>
  <si>
    <t>50000 &lt;= Daily PB Runs &lt; 150000</t>
  </si>
  <si>
    <t>150000 &lt;= Daily PB Runs &lt; 250000</t>
  </si>
  <si>
    <t>No. of Days in 1 Year</t>
  </si>
  <si>
    <t>No. of Weeks in 1 Year</t>
  </si>
  <si>
    <t>No. of Days in 1 week</t>
  </si>
  <si>
    <t>Feed database size (For approx 500,000 feeds): 10GB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</si>
</sst>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b/>
      <sz val="14"/>
      <color rgb="FF4472C4"/>
      <name val="Calibri"/>
      <family val="2"/>
      <scheme val="minor"/>
    </font>
    <font>
      <b/>
      <sz val="11"/>
      <color rgb="FF4472C4"/>
      <name val="Calibri"/>
      <family val="2"/>
      <scheme val="minor"/>
    </font>
    <font>
      <sz val="10"/>
      <color theme="1"/>
      <name val="Calibri"/>
      <family val="2"/>
      <scheme val="minor"/>
    </font>
    <font>
      <b/>
      <sz val="14"/>
      <color rgb="FF305496"/>
      <name val="Calibri Light"/>
      <family val="2"/>
    </font>
    <font>
      <sz val="13"/>
      <color rgb="FF000000"/>
      <name val="Calibri"/>
      <family val="2"/>
    </font>
    <font>
      <sz val="12"/>
      <color rgb="FF000000"/>
      <name val="Calibri"/>
    </font>
    <font>
      <sz val="13"/>
      <name val="Calibri"/>
      <family val="2"/>
    </font>
    <font>
      <b/>
      <sz val="13"/>
      <color rgb="FF000000"/>
      <name val="Calibri"/>
      <family val="2"/>
    </font>
    <font>
      <b/>
      <sz val="12"/>
      <name val="Calibri"/>
    </font>
    <font>
      <sz val="12"/>
      <name val="Calibri"/>
    </font>
    <font>
      <b/>
      <sz val="13"/>
      <name val="Calibri"/>
      <family val="2"/>
    </font>
    <font>
      <b/>
      <sz val="12"/>
      <color rgb="FF000000"/>
      <name val="Calibri"/>
    </font>
    <font>
      <b/>
      <i/>
      <sz val="13"/>
      <color rgb="FF000000"/>
      <name val="Calibri"/>
      <family val="2"/>
    </font>
    <font>
      <b/>
      <sz val="14"/>
      <color rgb="FF305496"/>
      <name val="Calibri"/>
      <family val="2"/>
    </font>
    <font>
      <b/>
      <sz val="14"/>
      <color theme="1"/>
      <name val="Calibri"/>
      <family val="2"/>
      <scheme val="minor"/>
    </font>
    <font>
      <sz val="11"/>
      <color rgb="FF444444"/>
      <name val="Calibri"/>
      <family val="2"/>
      <charset val="1"/>
    </font>
    <font>
      <sz val="11"/>
      <color rgb="FF000000"/>
      <name val="Calibri"/>
      <charset val="1"/>
    </font>
    <font>
      <b/>
      <sz val="11"/>
      <color rgb="FF000000"/>
      <name val="Calibri"/>
      <family val="2"/>
    </font>
    <font>
      <sz val="11"/>
      <color rgb="FF000000"/>
      <name val="Calibri"/>
      <family val="2"/>
    </font>
    <font>
      <sz val="11"/>
      <color rgb="FFFFFFFF"/>
      <name val="Segoe UI"/>
      <charset val="1"/>
    </font>
  </fonts>
  <fills count="3">
    <fill>
      <patternFill patternType="none"/>
    </fill>
    <fill>
      <patternFill patternType="gray125"/>
    </fill>
    <fill>
      <patternFill patternType="solid">
        <fgColor rgb="FF595959"/>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1" xfId="0" applyFont="1" applyBorder="1"/>
    <xf numFmtId="0" fontId="0" fillId="0" borderId="1" xfId="0" applyBorder="1"/>
    <xf numFmtId="2" fontId="0" fillId="0" borderId="1" xfId="0" applyNumberFormat="1" applyBorder="1"/>
    <xf numFmtId="2" fontId="1" fillId="0" borderId="1" xfId="0" applyNumberFormat="1" applyFont="1" applyBorder="1"/>
    <xf numFmtId="2" fontId="0" fillId="0" borderId="0" xfId="0" applyNumberFormat="1"/>
    <xf numFmtId="0" fontId="2" fillId="0" borderId="0" xfId="0" applyFont="1"/>
    <xf numFmtId="0" fontId="3" fillId="0" borderId="1" xfId="0" applyFont="1" applyBorder="1"/>
    <xf numFmtId="0" fontId="4" fillId="0" borderId="1" xfId="0" applyFont="1" applyBorder="1" applyAlignment="1">
      <alignment horizontal="right"/>
    </xf>
    <xf numFmtId="0" fontId="1" fillId="0" borderId="0" xfId="0" applyFont="1"/>
    <xf numFmtId="1" fontId="0" fillId="0" borderId="1" xfId="0" applyNumberFormat="1" applyBorder="1"/>
    <xf numFmtId="0" fontId="0" fillId="0" borderId="1" xfId="0" applyBorder="1" applyAlignment="1">
      <alignment horizontal="right"/>
    </xf>
    <xf numFmtId="0" fontId="0" fillId="0" borderId="0" xfId="0" applyAlignment="1">
      <alignment wrapText="1"/>
    </xf>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2" fillId="0" borderId="0" xfId="0" applyFont="1"/>
    <xf numFmtId="0" fontId="6" fillId="0" borderId="0" xfId="0" applyFont="1" applyAlignment="1">
      <alignment wrapText="1"/>
    </xf>
    <xf numFmtId="0" fontId="14" fillId="0" borderId="0" xfId="0" applyFont="1"/>
    <xf numFmtId="0" fontId="15" fillId="0" borderId="0" xfId="0" applyFont="1"/>
    <xf numFmtId="0" fontId="7"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1" fillId="0" borderId="0" xfId="0" applyFont="1" applyAlignment="1">
      <alignment wrapText="1"/>
    </xf>
    <xf numFmtId="0" fontId="9" fillId="0" borderId="0" xfId="0" applyFont="1" applyAlignment="1">
      <alignment vertical="top"/>
    </xf>
    <xf numFmtId="0" fontId="16" fillId="0" borderId="0" xfId="0" applyFont="1"/>
    <xf numFmtId="0" fontId="17" fillId="0" borderId="0" xfId="0" applyFont="1" applyAlignment="1">
      <alignment wrapText="1"/>
    </xf>
    <xf numFmtId="0" fontId="1" fillId="0" borderId="1" xfId="0" applyFont="1" applyBorder="1" applyAlignment="1">
      <alignment horizontal="right"/>
    </xf>
    <xf numFmtId="0" fontId="0" fillId="0" borderId="0" xfId="0" applyAlignment="1">
      <alignment horizontal="right"/>
    </xf>
    <xf numFmtId="0" fontId="18" fillId="0" borderId="0" xfId="0" applyFont="1" applyAlignment="1">
      <alignment wrapText="1"/>
    </xf>
    <xf numFmtId="0" fontId="20" fillId="0" borderId="2" xfId="0" applyFont="1" applyBorder="1" applyAlignment="1">
      <alignment wrapText="1"/>
    </xf>
    <xf numFmtId="0" fontId="19" fillId="0" borderId="1" xfId="0" applyFont="1" applyBorder="1" applyAlignment="1">
      <alignment wrapText="1"/>
    </xf>
    <xf numFmtId="0" fontId="20" fillId="0" borderId="1" xfId="0" applyFont="1" applyBorder="1" applyAlignment="1">
      <alignment wrapText="1"/>
    </xf>
    <xf numFmtId="0" fontId="0" fillId="2" borderId="1" xfId="0" applyFill="1" applyBorder="1"/>
    <xf numFmtId="0" fontId="19" fillId="2" borderId="1" xfId="0" applyFont="1" applyFill="1" applyBorder="1" applyAlignment="1">
      <alignment wrapText="1"/>
    </xf>
    <xf numFmtId="0" fontId="20" fillId="2" borderId="1" xfId="0" applyFont="1" applyFill="1" applyBorder="1" applyAlignment="1">
      <alignment wrapText="1"/>
    </xf>
    <xf numFmtId="0" fontId="0" fillId="0" borderId="1" xfId="0" applyBorder="1" applyAlignment="1">
      <alignment horizontal="center" vertical="center" wrapText="1"/>
    </xf>
    <xf numFmtId="0" fontId="0" fillId="0" borderId="0" xfId="0" applyAlignment="1">
      <alignment horizontal="center" vertical="center" wrapText="1"/>
    </xf>
    <xf numFmtId="0" fontId="20" fillId="0" borderId="0" xfId="0" applyFont="1" applyAlignment="1">
      <alignment wrapText="1"/>
    </xf>
    <xf numFmtId="0" fontId="21" fillId="0" borderId="0" xfId="0" applyFont="1"/>
    <xf numFmtId="0" fontId="19" fillId="0" borderId="1" xfId="0" applyFont="1" applyFill="1" applyBorder="1" applyAlignment="1">
      <alignment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11" sqref="B11"/>
    </sheetView>
  </sheetViews>
  <sheetFormatPr defaultRowHeight="14.5" x14ac:dyDescent="0.35"/>
  <cols>
    <col min="1" max="1" width="52" bestFit="1" customWidth="1"/>
    <col min="2" max="2" width="20.1796875" bestFit="1" customWidth="1"/>
    <col min="3" max="3" width="15.1796875" style="5" bestFit="1" customWidth="1"/>
    <col min="4" max="4" width="17.81640625" bestFit="1" customWidth="1"/>
    <col min="5" max="5" width="18.54296875" bestFit="1" customWidth="1"/>
    <col min="6" max="6" width="16.453125" bestFit="1" customWidth="1"/>
    <col min="8" max="8" width="35.7265625" bestFit="1" customWidth="1"/>
  </cols>
  <sheetData>
    <row r="1" spans="1:3" x14ac:dyDescent="0.35">
      <c r="A1" s="1" t="s">
        <v>0</v>
      </c>
      <c r="B1" s="1" t="s">
        <v>1</v>
      </c>
      <c r="C1" s="4" t="s">
        <v>2</v>
      </c>
    </row>
    <row r="2" spans="1:3" x14ac:dyDescent="0.35">
      <c r="A2" s="2" t="s">
        <v>3</v>
      </c>
      <c r="B2" s="2">
        <v>1000</v>
      </c>
      <c r="C2" s="3">
        <f>((B2*1)/1024)</f>
        <v>0.9765625</v>
      </c>
    </row>
    <row r="3" spans="1:3" x14ac:dyDescent="0.35">
      <c r="A3" s="2" t="s">
        <v>4</v>
      </c>
      <c r="B3" s="2">
        <v>1000</v>
      </c>
      <c r="C3" s="3">
        <f>(((B3*20)/1000)/1024)</f>
        <v>1.953125E-2</v>
      </c>
    </row>
    <row r="4" spans="1:3" x14ac:dyDescent="0.35">
      <c r="A4" s="2" t="s">
        <v>5</v>
      </c>
      <c r="B4" s="2">
        <v>2</v>
      </c>
      <c r="C4" s="3">
        <f>((((B3*20)/1000)/1024)*(B4*7))</f>
        <v>0.2734375</v>
      </c>
    </row>
    <row r="5" spans="1:3" x14ac:dyDescent="0.35">
      <c r="A5" s="2" t="s">
        <v>6</v>
      </c>
      <c r="B5" s="2">
        <v>12</v>
      </c>
      <c r="C5" s="3">
        <f>(((B5*2)*1000)/1024)</f>
        <v>23.4375</v>
      </c>
    </row>
    <row r="11" spans="1:3" x14ac:dyDescent="0.35">
      <c r="A11" s="2" t="s">
        <v>7</v>
      </c>
      <c r="B11" s="2" t="str">
        <f>IF(B3&gt;20000,"Active Active HA cluster with 32GB RAM 8 core CPU",IF(B3&gt;10000,"64GB RAM 16 core CPU",IF(B3&gt;1000,"32GB RAM 8 core CPU","16GB RAM 4 core CPU")))</f>
        <v>16GB RAM 4 core CPU</v>
      </c>
    </row>
    <row r="12" spans="1:3" x14ac:dyDescent="0.35">
      <c r="A12" s="2" t="s">
        <v>8</v>
      </c>
      <c r="B12" s="3">
        <f>(C2*30.41)+(C4+C5)+(C2*30.41)</f>
        <v>83.10546875</v>
      </c>
    </row>
    <row r="13" spans="1:3" x14ac:dyDescent="0.35">
      <c r="A13" s="2" t="s">
        <v>9</v>
      </c>
      <c r="B13" s="3">
        <f>(C2*365)+(C4+C5)+(C2*365)</f>
        <v>736.6015625</v>
      </c>
    </row>
    <row r="14" spans="1:3" x14ac:dyDescent="0.35">
      <c r="A14" s="2" t="s">
        <v>10</v>
      </c>
      <c r="B14" s="3">
        <f>(C2*1825)+(C4+C5)+(C2*1825)</f>
        <v>3588.1640625</v>
      </c>
    </row>
    <row r="15" spans="1:3" x14ac:dyDescent="0.35">
      <c r="A15" s="2" t="s">
        <v>11</v>
      </c>
      <c r="B15" s="3">
        <f>(C2*3650)+(C4+C5)+(C2*3650)</f>
        <v>7152.6171875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B15" sqref="B15"/>
    </sheetView>
  </sheetViews>
  <sheetFormatPr defaultRowHeight="14.5" x14ac:dyDescent="0.35"/>
  <cols>
    <col min="1" max="1" width="37.7265625" customWidth="1"/>
    <col min="2" max="2" width="20.1796875" bestFit="1" customWidth="1"/>
    <col min="7" max="7" width="27.26953125" customWidth="1"/>
    <col min="8" max="8" width="9" customWidth="1"/>
  </cols>
  <sheetData>
    <row r="1" spans="1:8" ht="18.5" x14ac:dyDescent="0.45">
      <c r="A1" s="6" t="s">
        <v>12</v>
      </c>
    </row>
    <row r="2" spans="1:8" x14ac:dyDescent="0.35">
      <c r="A2" s="7" t="s">
        <v>13</v>
      </c>
      <c r="B2" s="7" t="s">
        <v>1</v>
      </c>
      <c r="G2" s="9" t="s">
        <v>14</v>
      </c>
    </row>
    <row r="3" spans="1:8" x14ac:dyDescent="0.35">
      <c r="A3" s="2" t="s">
        <v>3</v>
      </c>
      <c r="B3" s="2">
        <v>1200</v>
      </c>
      <c r="G3" t="s">
        <v>15</v>
      </c>
      <c r="H3">
        <v>1</v>
      </c>
    </row>
    <row r="4" spans="1:8" x14ac:dyDescent="0.35">
      <c r="A4" s="2" t="s">
        <v>4</v>
      </c>
      <c r="B4" s="2">
        <v>500</v>
      </c>
      <c r="G4" t="s">
        <v>16</v>
      </c>
      <c r="H4">
        <v>20</v>
      </c>
    </row>
    <row r="5" spans="1:8" x14ac:dyDescent="0.35">
      <c r="A5" s="2" t="s">
        <v>17</v>
      </c>
      <c r="B5" s="2">
        <v>24</v>
      </c>
      <c r="G5" t="s">
        <v>18</v>
      </c>
      <c r="H5">
        <v>2</v>
      </c>
    </row>
    <row r="6" spans="1:8" x14ac:dyDescent="0.35">
      <c r="A6" s="2" t="s">
        <v>19</v>
      </c>
      <c r="B6" s="2">
        <v>20</v>
      </c>
      <c r="G6" t="s">
        <v>20</v>
      </c>
      <c r="H6">
        <v>2</v>
      </c>
    </row>
    <row r="11" spans="1:8" ht="18.5" x14ac:dyDescent="0.45">
      <c r="A11" s="6" t="s">
        <v>21</v>
      </c>
    </row>
    <row r="12" spans="1:8" x14ac:dyDescent="0.35">
      <c r="A12" s="2" t="s">
        <v>7</v>
      </c>
      <c r="B12" s="2" t="str">
        <f>IF(OR(ISBLANK(B3),ISBLANK(B4))," ",IF(B4&gt;20000,"Active Active HA cluster with 32GB RAM 8 core CPU",IF(B4&gt;10000,"64GB RAM 16 core CPU",IF(B4&gt;1000,"32GB RAM 8 core CPU","16GB RAM 4 core CPU"))))</f>
        <v>16GB RAM 4 core CPU</v>
      </c>
    </row>
    <row r="13" spans="1:8" x14ac:dyDescent="0.35">
      <c r="A13" s="2"/>
      <c r="B13" s="2"/>
    </row>
    <row r="14" spans="1:8" x14ac:dyDescent="0.35">
      <c r="A14" s="2" t="s">
        <v>22</v>
      </c>
      <c r="B14" s="11" t="s">
        <v>23</v>
      </c>
    </row>
    <row r="15" spans="1:8" x14ac:dyDescent="0.35">
      <c r="A15" s="8" t="s">
        <v>24</v>
      </c>
      <c r="B15" s="10">
        <f>IF(OR(ISBLANK(B3),ISBLANK(B4))," ",(B3*H3*30.41*H5)/(1024)+IF(B5&gt;4.34, (B4*H4*7*4.34)/(1024*1024), (B4*H4*7*B5)/(1024*1024))+IF(B6&gt;4.34, H6*4.34,H6*B6))</f>
        <v>80.243163757324226</v>
      </c>
    </row>
    <row r="16" spans="1:8" x14ac:dyDescent="0.35">
      <c r="A16" s="8" t="s">
        <v>25</v>
      </c>
      <c r="B16" s="10">
        <f>IF(OR(ISBLANK(B3),ISBLANK(B4))," ",(B3*H3*365*H5)/(1024)+IF(B5&gt;52.41, (B4*H4*7*52.41)/(1024*1024), (B4*H4*7*B5)/(1024*1024))+IF(B6&gt;52.41, H6*52.41,H6*B6))</f>
        <v>897.0709228515625</v>
      </c>
    </row>
    <row r="17" spans="1:2" x14ac:dyDescent="0.35">
      <c r="A17" s="8" t="s">
        <v>26</v>
      </c>
      <c r="B17" s="10">
        <f>IF(OR(ISBLANK(B3),ISBLANK(B4))," ",(B3*H3*1825*H5)/(1024)+IF(B5&gt;260.71, (B4*H4*7*260.71)/(1024*1024), (B4*H4*7*B5)/(1024*1024))+IF(B6&gt;260.71, H6*260.71,H6*B6))</f>
        <v>4318.9459228515625</v>
      </c>
    </row>
    <row r="18" spans="1:2" x14ac:dyDescent="0.35">
      <c r="A18" s="8" t="s">
        <v>27</v>
      </c>
      <c r="B18" s="10">
        <f>IF(OR(ISBLANK(B3),ISBLANK(B4))," ",(B3*H3*3650*H5)/(1024)+IF(B5&gt;521.42, (B4*H4*7*521.42)/(1024*1024), (B4*H4*7*B5)/(1024*1024))+IF(B6&gt;521.42, H6*521.42,H6*B6))</f>
        <v>8596.2896728515625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B7" sqref="B7"/>
    </sheetView>
  </sheetViews>
  <sheetFormatPr defaultRowHeight="14.5" x14ac:dyDescent="0.35"/>
  <cols>
    <col min="1" max="1" width="44.54296875" customWidth="1"/>
    <col min="2" max="2" width="47" bestFit="1" customWidth="1"/>
    <col min="7" max="7" width="37" bestFit="1" customWidth="1"/>
    <col min="8" max="8" width="47" bestFit="1" customWidth="1"/>
  </cols>
  <sheetData>
    <row r="1" spans="1:8" ht="18.5" x14ac:dyDescent="0.45">
      <c r="A1" s="6" t="s">
        <v>12</v>
      </c>
    </row>
    <row r="2" spans="1:8" x14ac:dyDescent="0.35">
      <c r="A2" s="7" t="s">
        <v>13</v>
      </c>
      <c r="B2" s="7" t="s">
        <v>1</v>
      </c>
      <c r="G2" s="9"/>
    </row>
    <row r="3" spans="1:8" x14ac:dyDescent="0.35">
      <c r="A3" s="2" t="s">
        <v>3</v>
      </c>
      <c r="B3" s="34"/>
    </row>
    <row r="4" spans="1:8" x14ac:dyDescent="0.35">
      <c r="A4" s="2" t="s">
        <v>4</v>
      </c>
      <c r="B4" s="34"/>
    </row>
    <row r="5" spans="1:8" x14ac:dyDescent="0.35">
      <c r="A5" s="2" t="s">
        <v>17</v>
      </c>
      <c r="B5" s="2">
        <v>52</v>
      </c>
    </row>
    <row r="6" spans="1:8" x14ac:dyDescent="0.35">
      <c r="A6" s="2" t="s">
        <v>19</v>
      </c>
      <c r="B6" s="2">
        <v>52</v>
      </c>
    </row>
    <row r="7" spans="1:8" x14ac:dyDescent="0.35">
      <c r="A7" s="2" t="s">
        <v>28</v>
      </c>
      <c r="B7" s="11" t="s">
        <v>29</v>
      </c>
    </row>
    <row r="8" spans="1:8" x14ac:dyDescent="0.35">
      <c r="H8" s="28"/>
    </row>
    <row r="11" spans="1:8" ht="18.5" x14ac:dyDescent="0.45">
      <c r="A11" s="6" t="s">
        <v>21</v>
      </c>
    </row>
    <row r="12" spans="1:8" x14ac:dyDescent="0.35">
      <c r="A12" s="2" t="s">
        <v>7</v>
      </c>
      <c r="B12" s="2" t="str">
        <f>IF(OR(ISBLANK(B3),ISBLANK(B4))," ",IF(B4&gt;50000,Sizing_Defaults!C10,IF(B4&gt;50000,Sizing_Defaults!C9,IF(B4&gt;1000,Sizing_Defaults!C8,Sizing_Defaults!C7))))</f>
        <v xml:space="preserve"> </v>
      </c>
    </row>
    <row r="13" spans="1:8" x14ac:dyDescent="0.35">
      <c r="A13" s="2"/>
      <c r="B13" s="2"/>
    </row>
    <row r="14" spans="1:8" x14ac:dyDescent="0.35">
      <c r="A14" s="2" t="s">
        <v>22</v>
      </c>
      <c r="B14" s="11" t="s">
        <v>23</v>
      </c>
    </row>
    <row r="15" spans="1:8" x14ac:dyDescent="0.35">
      <c r="A15" s="8" t="s">
        <v>24</v>
      </c>
      <c r="B15" s="10" t="str">
        <f>IF(OR(ISBLANK(B3),ISBLANK(B4))," ",IF(B7="Yes",(B3*Sizing_Defaults!C2*Sizing_Defaults!C12)/(Sizing_Defaults!C17)+(B3*Sizing_Defaults!C2*Sizing_Defaults!C12)/(Sizing_Defaults!C17)+IF(B5&gt;Sizing_Defaults!C13,(B4*Sizing_Defaults!C3*Sizing_Defaults!C16*Sizing_Defaults!C13)/(Sizing_Defaults!C18*Sizing_Defaults!C18),(B4*Sizing_Defaults!C3*Sizing_Defaults!C16*B5)/(Sizing_Defaults!C18*Sizing_Defaults!C18))+IF(B6&gt;Sizing_Defaults!C13,Sizing_Defaults!C4*Sizing_Defaults!C13,Sizing_Defaults!C4*B6)+Sizing_Defaults!C5,(B3*Sizing_Defaults!C2*Sizing_Defaults!C12)/(Sizing_Defaults!C17)+(B3*Sizing_Defaults!C2*Sizing_Defaults!C12)/(Sizing_Defaults!C17)+IF(B5&gt;Sizing_Defaults!C13,(B4*Sizing_Defaults!C3*Sizing_Defaults!C16*Sizing_Defaults!C13)/(Sizing_Defaults!C18*Sizing_Defaults!C18),(B4*Sizing_Defaults!C3*Sizing_Defaults!C16*B5)/(Sizing_Defaults!C18*Sizing_Defaults!C18))+IF(B6&gt;Sizing_Defaults!C13,Sizing_Defaults!C4*Sizing_Defaults!C13,Sizing_Defaults!C4*B6)))</f>
        <v xml:space="preserve"> </v>
      </c>
    </row>
    <row r="16" spans="1:8" x14ac:dyDescent="0.35">
      <c r="A16" s="8" t="s">
        <v>25</v>
      </c>
      <c r="B16" s="10" t="str">
        <f>IF(OR(ISBLANK(B3),ISBLANK(B4))," ",IF(B7="Yes",(B3*Sizing_Defaults!C2*Sizing_Defaults!C14)/(Sizing_Defaults!C17)+(B3*Sizing_Defaults!C2*Sizing_Defaults!C14)/(Sizing_Defaults!C17)+IF(B5&gt;Sizing_Defaults!C15, (B4*Sizing_Defaults!C3*Sizing_Defaults!C16*Sizing_Defaults!C15)/(Sizing_Defaults!C18*Sizing_Defaults!C18), (B4*Sizing_Defaults!C3*Sizing_Defaults!C16*B5)/(Sizing_Defaults!C18*Sizing_Defaults!C18))+IF(B6&gt;Sizing_Defaults!C15, Sizing_Defaults!C4*Sizing_Defaults!C15,Sizing_Defaults!C4*B6)+Sizing_Defaults!C5,(B3*Sizing_Defaults!C2*Sizing_Defaults!C14)/(Sizing_Defaults!C17)+(B3*Sizing_Defaults!C2*Sizing_Defaults!C14)/(Sizing_Defaults!C17)+IF(B5&gt;Sizing_Defaults!C15, (B4*Sizing_Defaults!C3*Sizing_Defaults!C16*Sizing_Defaults!C15)/(Sizing_Defaults!C18*Sizing_Defaults!C18), (B4*Sizing_Defaults!C3*Sizing_Defaults!C16*B5)/(Sizing_Defaults!C18*Sizing_Defaults!C18))+IF(B6&gt;Sizing_Defaults!C15, Sizing_Defaults!C4*Sizing_Defaults!C15,Sizing_Defaults!C4*B6)))</f>
        <v xml:space="preserve"> </v>
      </c>
    </row>
    <row r="17" spans="1:2" x14ac:dyDescent="0.35">
      <c r="A17" s="8" t="s">
        <v>30</v>
      </c>
      <c r="B17" s="10" t="str">
        <f>IF(OR(ISBLANK(B3),ISBLANK(B4))," ",IF(B7="Yes",((B3*Sizing_Defaults!C2)*(Sizing_Defaults!C14*3))/(Sizing_Defaults!C17)+((B3*Sizing_Defaults!C2)*(Sizing_Defaults!C14*3))/(Sizing_Defaults!C17)+IF(B5&gt;(Sizing_Defaults!C14*3), ((B4*Sizing_Defaults!C3*Sizing_Defaults!C16)*(Sizing_Defaults!C14*3))/(Sizing_Defaults!C18*Sizing_Defaults!C18), (B4*Sizing_Defaults!C3*Sizing_Defaults!C16*B5)/(Sizing_Defaults!C18*Sizing_Defaults!C18))+IF(B6&gt;(Sizing_Defaults!C14*3), Sizing_Defaults!C4*(Sizing_Defaults!C14*3),Sizing_Defaults!C4*B6)+Sizing_Defaults!C5,((B3*Sizing_Defaults!C2)*(Sizing_Defaults!C14*3))/(Sizing_Defaults!C17)+((B3*Sizing_Defaults!C2)*(Sizing_Defaults!C14*3))/(Sizing_Defaults!C17)+IF(B5&gt;(Sizing_Defaults!C14*3), ((B4*Sizing_Defaults!C3*Sizing_Defaults!C16)*(Sizing_Defaults!C14*3))/(Sizing_Defaults!C18*Sizing_Defaults!C18), (B4*Sizing_Defaults!C3*Sizing_Defaults!C16*B5)/(Sizing_Defaults!C18*Sizing_Defaults!C18))+IF(B6&gt;(Sizing_Defaults!C14*3), Sizing_Defaults!C4*(Sizing_Defaults!C14*3),Sizing_Defaults!C4*B6)))</f>
        <v xml:space="preserve"> </v>
      </c>
    </row>
    <row r="18" spans="1:2" x14ac:dyDescent="0.35">
      <c r="A18" s="8" t="s">
        <v>26</v>
      </c>
      <c r="B18" s="10" t="str">
        <f>IF(OR(ISBLANK(B3),ISBLANK(B4))," ",IF(B7="Yes",((B3*Sizing_Defaults!C2)*(Sizing_Defaults!C14*5))/(Sizing_Defaults!C17)+((B3*Sizing_Defaults!C2)*(Sizing_Defaults!C14*5))/(Sizing_Defaults!C17)+IF(B5&gt;(Sizing_Defaults!C14*5), ((B4*Sizing_Defaults!C3*Sizing_Defaults!C16)*(Sizing_Defaults!C14*5))/(Sizing_Defaults!C18*Sizing_Defaults!C18), (B4*Sizing_Defaults!C3*Sizing_Defaults!C16*B5)/(Sizing_Defaults!C18*Sizing_Defaults!C18))+IF(B6&gt;(Sizing_Defaults!C14*5), Sizing_Defaults!C4*(Sizing_Defaults!C14*5),Sizing_Defaults!C4*B6)+Sizing_Defaults!C5,((B3*Sizing_Defaults!C2)*(Sizing_Defaults!C14*5))/(Sizing_Defaults!C17)+((B3*Sizing_Defaults!C2)*(Sizing_Defaults!C14*5))/(Sizing_Defaults!C17)+IF(B5&gt;(Sizing_Defaults!C14*5), ((B4*Sizing_Defaults!C3*Sizing_Defaults!C16)*(Sizing_Defaults!C14*5))/(Sizing_Defaults!C18*Sizing_Defaults!C18), (B4*Sizing_Defaults!C3*Sizing_Defaults!C16*B5)/(Sizing_Defaults!C18*Sizing_Defaults!C18))+IF(B6&gt;(Sizing_Defaults!C14*5), Sizing_Defaults!C4*(Sizing_Defaults!C14*5),Sizing_Defaults!C4*B6)))</f>
        <v xml:space="preserve"> </v>
      </c>
    </row>
  </sheetData>
  <dataValidations count="1">
    <dataValidation type="list" allowBlank="1" showInputMessage="1" showErrorMessage="1" sqref="B7">
      <formula1>"Yes,No"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B7" workbookViewId="0">
      <selection activeCell="B7" sqref="B7"/>
    </sheetView>
  </sheetViews>
  <sheetFormatPr defaultRowHeight="18.5" x14ac:dyDescent="0.45"/>
  <cols>
    <col min="1" max="1" width="40.453125" style="27" customWidth="1"/>
    <col min="2" max="2" width="67.54296875" bestFit="1" customWidth="1"/>
    <col min="3" max="3" width="73.1796875" style="12" customWidth="1"/>
  </cols>
  <sheetData>
    <row r="1" spans="1:3" x14ac:dyDescent="0.45">
      <c r="A1" s="13" t="s">
        <v>31</v>
      </c>
      <c r="B1" s="14"/>
      <c r="C1" s="22"/>
    </row>
    <row r="2" spans="1:3" x14ac:dyDescent="0.45">
      <c r="A2" s="21"/>
      <c r="B2" s="16" t="s">
        <v>32</v>
      </c>
      <c r="C2" s="22"/>
    </row>
    <row r="3" spans="1:3" x14ac:dyDescent="0.45">
      <c r="A3" s="21"/>
      <c r="B3" s="16" t="s">
        <v>33</v>
      </c>
      <c r="C3" s="22"/>
    </row>
    <row r="4" spans="1:3" x14ac:dyDescent="0.45">
      <c r="A4" s="21"/>
      <c r="B4" s="16" t="s">
        <v>34</v>
      </c>
    </row>
    <row r="5" spans="1:3" x14ac:dyDescent="0.45">
      <c r="A5" s="21"/>
      <c r="B5" s="16" t="s">
        <v>35</v>
      </c>
    </row>
    <row r="6" spans="1:3" x14ac:dyDescent="0.45">
      <c r="A6" s="21"/>
      <c r="B6" s="16"/>
      <c r="C6" s="22"/>
    </row>
    <row r="7" spans="1:3" x14ac:dyDescent="0.45">
      <c r="A7" s="21" t="s">
        <v>36</v>
      </c>
      <c r="B7" s="14"/>
      <c r="C7" s="22"/>
    </row>
    <row r="8" spans="1:3" x14ac:dyDescent="0.45">
      <c r="A8" s="13" t="s">
        <v>37</v>
      </c>
      <c r="B8" s="15"/>
      <c r="C8" s="25"/>
    </row>
    <row r="9" spans="1:3" ht="202.5" x14ac:dyDescent="0.45">
      <c r="A9" s="21"/>
      <c r="B9" s="26" t="s">
        <v>38</v>
      </c>
      <c r="C9" s="23" t="s">
        <v>39</v>
      </c>
    </row>
    <row r="10" spans="1:3" x14ac:dyDescent="0.45">
      <c r="A10" s="21"/>
      <c r="B10" s="16"/>
      <c r="C10" s="22"/>
    </row>
    <row r="11" spans="1:3" ht="21.75" customHeight="1" x14ac:dyDescent="0.45">
      <c r="A11" s="21"/>
      <c r="B11" s="18" t="s">
        <v>40</v>
      </c>
      <c r="C11" s="22" t="s">
        <v>41</v>
      </c>
    </row>
    <row r="12" spans="1:3" x14ac:dyDescent="0.45">
      <c r="A12" s="21"/>
      <c r="B12" s="16"/>
      <c r="C12" s="22"/>
    </row>
    <row r="13" spans="1:3" x14ac:dyDescent="0.45">
      <c r="A13" s="21" t="s">
        <v>36</v>
      </c>
      <c r="B13" s="17" t="s">
        <v>42</v>
      </c>
      <c r="C13" s="22" t="s">
        <v>43</v>
      </c>
    </row>
    <row r="14" spans="1:3" x14ac:dyDescent="0.45">
      <c r="A14" s="21"/>
      <c r="B14" s="14"/>
      <c r="C14" s="22"/>
    </row>
    <row r="15" spans="1:3" ht="69.75" customHeight="1" x14ac:dyDescent="0.45">
      <c r="A15" s="21"/>
      <c r="B15" s="19" t="s">
        <v>44</v>
      </c>
      <c r="C15" s="22"/>
    </row>
    <row r="16" spans="1:3" x14ac:dyDescent="0.45">
      <c r="B16" s="20"/>
    </row>
    <row r="17" spans="1:3" x14ac:dyDescent="0.45">
      <c r="A17" s="21"/>
      <c r="B17" s="14"/>
      <c r="C17" s="22"/>
    </row>
    <row r="18" spans="1:3" x14ac:dyDescent="0.45">
      <c r="A18" s="21" t="s">
        <v>45</v>
      </c>
      <c r="B18" s="15"/>
    </row>
    <row r="19" spans="1:3" x14ac:dyDescent="0.45">
      <c r="A19" s="21" t="s">
        <v>46</v>
      </c>
      <c r="B19" s="18" t="s">
        <v>47</v>
      </c>
      <c r="C19" s="24" t="s">
        <v>48</v>
      </c>
    </row>
    <row r="20" spans="1:3" x14ac:dyDescent="0.45">
      <c r="A20" s="21"/>
      <c r="B20" s="16" t="s">
        <v>49</v>
      </c>
      <c r="C20" s="23" t="s">
        <v>50</v>
      </c>
    </row>
    <row r="21" spans="1:3" x14ac:dyDescent="0.45">
      <c r="A21" s="21"/>
      <c r="B21" s="16" t="s">
        <v>51</v>
      </c>
      <c r="C21" s="23" t="s">
        <v>52</v>
      </c>
    </row>
    <row r="22" spans="1:3" x14ac:dyDescent="0.45">
      <c r="A22" s="21"/>
      <c r="B22" s="16" t="s">
        <v>53</v>
      </c>
      <c r="C22" s="23" t="s">
        <v>54</v>
      </c>
    </row>
    <row r="23" spans="1:3" x14ac:dyDescent="0.45">
      <c r="A23" s="21"/>
      <c r="B23" s="16" t="s">
        <v>55</v>
      </c>
      <c r="C23" s="23" t="s">
        <v>56</v>
      </c>
    </row>
    <row r="24" spans="1:3" ht="89.25" customHeight="1" x14ac:dyDescent="0.45">
      <c r="A24" s="21"/>
      <c r="B24" s="19" t="s">
        <v>57</v>
      </c>
      <c r="C24" s="22"/>
    </row>
    <row r="25" spans="1:3" ht="34.5" customHeight="1" x14ac:dyDescent="0.45">
      <c r="B25"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I14" sqref="I14"/>
    </sheetView>
  </sheetViews>
  <sheetFormatPr defaultRowHeight="14.5" x14ac:dyDescent="0.35"/>
  <cols>
    <col min="1" max="1" width="43.7265625" bestFit="1" customWidth="1"/>
    <col min="2" max="2" width="47" style="30" bestFit="1" customWidth="1"/>
    <col min="8" max="8" width="18.7265625" style="9" customWidth="1"/>
    <col min="9" max="9" width="45.81640625" style="9" customWidth="1"/>
    <col min="10" max="10" width="13.7265625" style="9" customWidth="1"/>
  </cols>
  <sheetData>
    <row r="1" spans="1:10" x14ac:dyDescent="0.35">
      <c r="A1" s="1" t="s">
        <v>58</v>
      </c>
      <c r="B1" s="29" t="s">
        <v>1</v>
      </c>
      <c r="H1" s="9" t="s">
        <v>59</v>
      </c>
      <c r="I1" s="9" t="s">
        <v>58</v>
      </c>
      <c r="J1" s="9" t="s">
        <v>1</v>
      </c>
    </row>
    <row r="2" spans="1:10" x14ac:dyDescent="0.35">
      <c r="A2" s="2" t="s">
        <v>60</v>
      </c>
      <c r="B2" s="11">
        <v>1</v>
      </c>
      <c r="H2" s="9" t="s">
        <v>61</v>
      </c>
    </row>
    <row r="3" spans="1:10" x14ac:dyDescent="0.35">
      <c r="A3" s="2" t="s">
        <v>62</v>
      </c>
      <c r="B3" s="11">
        <v>50</v>
      </c>
      <c r="I3" s="2" t="s">
        <v>63</v>
      </c>
    </row>
    <row r="4" spans="1:10" x14ac:dyDescent="0.35">
      <c r="A4" s="2" t="s">
        <v>64</v>
      </c>
      <c r="B4" s="11">
        <v>1</v>
      </c>
      <c r="I4" s="2" t="s">
        <v>65</v>
      </c>
    </row>
    <row r="5" spans="1:10" x14ac:dyDescent="0.35">
      <c r="A5" s="2" t="s">
        <v>66</v>
      </c>
      <c r="B5" s="11">
        <v>2</v>
      </c>
      <c r="I5" s="31" t="s">
        <v>67</v>
      </c>
    </row>
    <row r="6" spans="1:10" x14ac:dyDescent="0.35">
      <c r="A6" s="2" t="s">
        <v>68</v>
      </c>
      <c r="B6" s="11" t="s">
        <v>69</v>
      </c>
    </row>
    <row r="7" spans="1:10" x14ac:dyDescent="0.35">
      <c r="A7" s="2" t="s">
        <v>70</v>
      </c>
      <c r="B7" s="11" t="s">
        <v>71</v>
      </c>
      <c r="H7" s="9" t="s">
        <v>72</v>
      </c>
    </row>
    <row r="8" spans="1:10" x14ac:dyDescent="0.35">
      <c r="A8" s="2" t="s">
        <v>73</v>
      </c>
      <c r="B8" s="11" t="s">
        <v>74</v>
      </c>
      <c r="I8" s="9" t="s">
        <v>75</v>
      </c>
    </row>
    <row r="9" spans="1:10" x14ac:dyDescent="0.35">
      <c r="A9" s="2" t="s">
        <v>76</v>
      </c>
      <c r="B9" s="11" t="s">
        <v>77</v>
      </c>
      <c r="I9" s="9" t="s">
        <v>78</v>
      </c>
    </row>
    <row r="10" spans="1:10" x14ac:dyDescent="0.35">
      <c r="A10" s="2" t="s">
        <v>79</v>
      </c>
      <c r="B10" s="11">
        <v>30.41</v>
      </c>
      <c r="I10" s="9" t="s">
        <v>80</v>
      </c>
    </row>
    <row r="11" spans="1:10" x14ac:dyDescent="0.35">
      <c r="A11" s="2" t="s">
        <v>81</v>
      </c>
      <c r="B11" s="11">
        <v>4.34</v>
      </c>
      <c r="I11" s="9" t="s">
        <v>82</v>
      </c>
    </row>
    <row r="12" spans="1:10" x14ac:dyDescent="0.35">
      <c r="A12" s="2" t="s">
        <v>83</v>
      </c>
      <c r="B12" s="11">
        <v>365</v>
      </c>
    </row>
    <row r="13" spans="1:10" x14ac:dyDescent="0.35">
      <c r="A13" s="2" t="s">
        <v>84</v>
      </c>
      <c r="B13" s="11">
        <v>52.14</v>
      </c>
      <c r="H13" s="9" t="s">
        <v>85</v>
      </c>
    </row>
    <row r="14" spans="1:10" x14ac:dyDescent="0.35">
      <c r="A14" s="2" t="s">
        <v>86</v>
      </c>
      <c r="B14" s="11">
        <v>1825</v>
      </c>
      <c r="I14" s="9" t="s">
        <v>87</v>
      </c>
    </row>
    <row r="15" spans="1:10" x14ac:dyDescent="0.35">
      <c r="A15" s="2" t="s">
        <v>88</v>
      </c>
      <c r="B15" s="11">
        <v>260.70999999999998</v>
      </c>
      <c r="I15" s="9" t="s">
        <v>89</v>
      </c>
    </row>
    <row r="16" spans="1:10" x14ac:dyDescent="0.35">
      <c r="A16" s="2" t="s">
        <v>90</v>
      </c>
      <c r="B16" s="11">
        <v>3650</v>
      </c>
      <c r="I16" s="9" t="s">
        <v>91</v>
      </c>
    </row>
    <row r="17" spans="1:9" x14ac:dyDescent="0.35">
      <c r="A17" s="2" t="s">
        <v>92</v>
      </c>
      <c r="B17" s="11">
        <v>521.41999999999996</v>
      </c>
    </row>
    <row r="18" spans="1:9" x14ac:dyDescent="0.35">
      <c r="A18" s="2" t="s">
        <v>93</v>
      </c>
      <c r="B18" s="11">
        <v>7</v>
      </c>
    </row>
    <row r="19" spans="1:9" x14ac:dyDescent="0.35">
      <c r="A19" s="2" t="s">
        <v>94</v>
      </c>
      <c r="B19" s="11">
        <v>1024</v>
      </c>
      <c r="I19" s="9" t="s">
        <v>95</v>
      </c>
    </row>
    <row r="20" spans="1:9" x14ac:dyDescent="0.35">
      <c r="I20" s="9"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topLeftCell="B1" workbookViewId="0">
      <selection activeCell="I5" sqref="I5"/>
    </sheetView>
  </sheetViews>
  <sheetFormatPr defaultRowHeight="14.5" x14ac:dyDescent="0.35"/>
  <cols>
    <col min="1" max="1" width="63.81640625" bestFit="1" customWidth="1"/>
    <col min="2" max="2" width="51.81640625" bestFit="1" customWidth="1"/>
    <col min="3" max="3" width="59.81640625" customWidth="1"/>
  </cols>
  <sheetData>
    <row r="1" spans="1:3" x14ac:dyDescent="0.35">
      <c r="A1" s="33" t="s">
        <v>59</v>
      </c>
      <c r="B1" s="33" t="s">
        <v>58</v>
      </c>
      <c r="C1" s="33" t="s">
        <v>1</v>
      </c>
    </row>
    <row r="2" spans="1:3" ht="30" customHeight="1" x14ac:dyDescent="0.35">
      <c r="A2" s="43" t="s">
        <v>97</v>
      </c>
      <c r="B2" s="33" t="s">
        <v>63</v>
      </c>
      <c r="C2" s="2">
        <v>0.5</v>
      </c>
    </row>
    <row r="3" spans="1:3" x14ac:dyDescent="0.35">
      <c r="A3" s="43"/>
      <c r="B3" s="33" t="s">
        <v>98</v>
      </c>
      <c r="C3" s="2">
        <v>5</v>
      </c>
    </row>
    <row r="4" spans="1:3" x14ac:dyDescent="0.35">
      <c r="A4" s="43"/>
      <c r="B4" s="33" t="s">
        <v>67</v>
      </c>
      <c r="C4" s="2">
        <v>7</v>
      </c>
    </row>
    <row r="5" spans="1:3" x14ac:dyDescent="0.35">
      <c r="A5" s="38"/>
      <c r="B5" s="42" t="s">
        <v>99</v>
      </c>
      <c r="C5" s="34">
        <v>10</v>
      </c>
    </row>
    <row r="6" spans="1:3" x14ac:dyDescent="0.35">
      <c r="A6" s="35"/>
      <c r="B6" s="36"/>
      <c r="C6" s="35"/>
    </row>
    <row r="7" spans="1:3" ht="45" customHeight="1" x14ac:dyDescent="0.35">
      <c r="A7" s="43" t="s">
        <v>100</v>
      </c>
      <c r="B7" s="33" t="s">
        <v>75</v>
      </c>
      <c r="C7" s="34" t="s">
        <v>69</v>
      </c>
    </row>
    <row r="8" spans="1:3" x14ac:dyDescent="0.35">
      <c r="A8" s="43"/>
      <c r="B8" s="33" t="s">
        <v>101</v>
      </c>
      <c r="C8" s="32" t="s">
        <v>71</v>
      </c>
    </row>
    <row r="9" spans="1:3" x14ac:dyDescent="0.35">
      <c r="A9" s="43"/>
      <c r="B9" s="33" t="s">
        <v>102</v>
      </c>
      <c r="C9" s="34" t="s">
        <v>74</v>
      </c>
    </row>
    <row r="10" spans="1:3" ht="30" customHeight="1" x14ac:dyDescent="0.35">
      <c r="A10" s="43"/>
      <c r="B10" s="33" t="s">
        <v>103</v>
      </c>
      <c r="C10" s="32" t="s">
        <v>77</v>
      </c>
    </row>
    <row r="11" spans="1:3" x14ac:dyDescent="0.35">
      <c r="A11" s="35"/>
      <c r="B11" s="36"/>
      <c r="C11" s="37"/>
    </row>
    <row r="12" spans="1:3" x14ac:dyDescent="0.35">
      <c r="A12" s="43" t="s">
        <v>85</v>
      </c>
      <c r="B12" s="33" t="s">
        <v>87</v>
      </c>
      <c r="C12" s="34">
        <v>30.41</v>
      </c>
    </row>
    <row r="13" spans="1:3" x14ac:dyDescent="0.35">
      <c r="A13" s="43"/>
      <c r="B13" s="33" t="s">
        <v>89</v>
      </c>
      <c r="C13" s="34">
        <v>4.34</v>
      </c>
    </row>
    <row r="14" spans="1:3" x14ac:dyDescent="0.35">
      <c r="A14" s="43"/>
      <c r="B14" s="33" t="s">
        <v>104</v>
      </c>
      <c r="C14" s="34">
        <v>365</v>
      </c>
    </row>
    <row r="15" spans="1:3" x14ac:dyDescent="0.35">
      <c r="A15" s="43"/>
      <c r="B15" s="33" t="s">
        <v>105</v>
      </c>
      <c r="C15" s="34">
        <v>52.14</v>
      </c>
    </row>
    <row r="16" spans="1:3" x14ac:dyDescent="0.35">
      <c r="A16" s="43"/>
      <c r="B16" s="33" t="s">
        <v>106</v>
      </c>
      <c r="C16" s="34">
        <v>7</v>
      </c>
    </row>
    <row r="17" spans="1:3" x14ac:dyDescent="0.35">
      <c r="A17" s="43"/>
      <c r="B17" s="33" t="s">
        <v>95</v>
      </c>
      <c r="C17" s="34">
        <v>1024</v>
      </c>
    </row>
    <row r="18" spans="1:3" x14ac:dyDescent="0.35">
      <c r="A18" s="43"/>
      <c r="B18" s="33" t="s">
        <v>96</v>
      </c>
      <c r="C18" s="34">
        <v>1024</v>
      </c>
    </row>
    <row r="19" spans="1:3" ht="16.5" x14ac:dyDescent="0.45">
      <c r="A19" s="39"/>
      <c r="B19" s="41" t="s">
        <v>107</v>
      </c>
      <c r="C19" s="40"/>
    </row>
  </sheetData>
  <mergeCells count="3">
    <mergeCell ref="A2:A4"/>
    <mergeCell ref="A7:A10"/>
    <mergeCell ref="A12:A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95FE785EAE8A4BAA5AE770B2AEF275" ma:contentTypeVersion="15" ma:contentTypeDescription="Create a new document." ma:contentTypeScope="" ma:versionID="e3bac72e316a00440f38097f2fae9b99">
  <xsd:schema xmlns:xsd="http://www.w3.org/2001/XMLSchema" xmlns:xs="http://www.w3.org/2001/XMLSchema" xmlns:p="http://schemas.microsoft.com/office/2006/metadata/properties" xmlns:ns2="cfbc1228-7f98-4285-8e0c-10d183d5e940" xmlns:ns3="f427b4e8-c19b-4479-a4d2-4410c0b977cd" targetNamespace="http://schemas.microsoft.com/office/2006/metadata/properties" ma:root="true" ma:fieldsID="25481b0f142aa77d9b16f4861d50ac39" ns2:_="" ns3:_="">
    <xsd:import namespace="cfbc1228-7f98-4285-8e0c-10d183d5e940"/>
    <xsd:import namespace="f427b4e8-c19b-4479-a4d2-4410c0b977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c1228-7f98-4285-8e0c-10d183d5e9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37c7e1d-08f1-45b1-b725-95e43607a74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27b4e8-c19b-4479-a4d2-4410c0b977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9c4477b-adbc-4e59-b29e-f3e3abeb49df}" ma:internalName="TaxCatchAll" ma:showField="CatchAllData" ma:web="f427b4e8-c19b-4479-a4d2-4410c0b977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bc1228-7f98-4285-8e0c-10d183d5e940">
      <Terms xmlns="http://schemas.microsoft.com/office/infopath/2007/PartnerControls"/>
    </lcf76f155ced4ddcb4097134ff3c332f>
    <TaxCatchAll xmlns="f427b4e8-c19b-4479-a4d2-4410c0b977cd" xsi:nil="true"/>
  </documentManagement>
</p:properties>
</file>

<file path=customXml/itemProps1.xml><?xml version="1.0" encoding="utf-8"?>
<ds:datastoreItem xmlns:ds="http://schemas.openxmlformats.org/officeDocument/2006/customXml" ds:itemID="{DACB5C98-FD18-4CDF-997A-43DBA13F3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bc1228-7f98-4285-8e0c-10d183d5e940"/>
    <ds:schemaRef ds:uri="f427b4e8-c19b-4479-a4d2-4410c0b977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3C6F85-A776-49F1-84AB-4F1DABFE3A6C}">
  <ds:schemaRefs>
    <ds:schemaRef ds:uri="http://schemas.microsoft.com/sharepoint/v3/contenttype/forms"/>
  </ds:schemaRefs>
</ds:datastoreItem>
</file>

<file path=customXml/itemProps3.xml><?xml version="1.0" encoding="utf-8"?>
<ds:datastoreItem xmlns:ds="http://schemas.openxmlformats.org/officeDocument/2006/customXml" ds:itemID="{70D9D2CE-245C-4C0A-A2FF-BA133E5B464D}">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f427b4e8-c19b-4479-a4d2-4410c0b977cd"/>
    <ds:schemaRef ds:uri="cfbc1228-7f98-4285-8e0c-10d183d5e9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Calculator_Sample</vt:lpstr>
      <vt:lpstr>Calculator</vt:lpstr>
      <vt:lpstr>Calc_Final</vt:lpstr>
      <vt:lpstr>Sizing Recommendation Details</vt:lpstr>
      <vt:lpstr>Sizing_Defaults_Old</vt:lpstr>
      <vt:lpstr>Sizing_Defaults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Namrata Mathur</cp:lastModifiedBy>
  <cp:revision/>
  <dcterms:created xsi:type="dcterms:W3CDTF">2020-08-13T12:21:51Z</dcterms:created>
  <dcterms:modified xsi:type="dcterms:W3CDTF">2022-07-25T11:17:16Z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0x0101009C95FE785EAE8A4BAA5AE770B2AEF275</vt:lpwstr>
  </property>
  <property fmtid="{D5CDD505-2E9C-101B-9397-08002B2CF9AE}" pid="3" name="MediaServiceImageTags">
    <vt:lpwstr/>
  </property>
</Properties>
</file>